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Start Here" sheetId="1" state="visible" r:id="rId1"/>
    <sheet name="2. Down Payment" sheetId="2" state="visible" r:id="rId2"/>
    <sheet name="3. Affordability" sheetId="3" state="visible" r:id="rId3"/>
    <sheet name="4. Closing Costs" sheetId="4" state="visible" r:id="rId4"/>
    <sheet name="5. Monthly Budget" sheetId="5" state="visible" r:id="rId5"/>
    <sheet name="6. First Ye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;[Red]-$#,##0"/>
    <numFmt numFmtId="165" formatCode="0.0%"/>
    <numFmt numFmtId="166" formatCode="0.000000"/>
    <numFmt numFmtId="167" formatCode="$#,##0.00;[Red]-$#,##0.00"/>
  </numFmts>
  <fonts count="9">
    <font>
      <name val="Calibri"/>
      <family val="2"/>
      <color theme="1"/>
      <sz val="11"/>
      <scheme val="minor"/>
    </font>
    <font>
      <name val="Arial"/>
      <b val="1"/>
      <color rgb="00171915"/>
      <sz val="16"/>
    </font>
    <font>
      <name val="Arial"/>
      <i val="1"/>
      <color rgb="005A5B54"/>
      <sz val="10"/>
    </font>
    <font>
      <name val="Arial"/>
      <b val="1"/>
      <color rgb="008A6D3B"/>
      <sz val="10"/>
    </font>
    <font>
      <name val="Arial"/>
      <color rgb="00171915"/>
      <sz val="10"/>
    </font>
    <font>
      <name val="Arial"/>
      <b val="1"/>
      <color rgb="00FFFFFF"/>
      <sz val="10"/>
    </font>
    <font>
      <name val="Arial"/>
      <color rgb="005A5B54"/>
      <sz val="9"/>
    </font>
    <font>
      <name val="Arial"/>
      <b val="1"/>
      <color rgb="00171915"/>
      <sz val="10"/>
    </font>
    <font>
      <name val="Arial"/>
      <i val="1"/>
      <color rgb="005A5B54"/>
      <sz val="9"/>
    </font>
  </fonts>
  <fills count="6">
    <fill>
      <patternFill/>
    </fill>
    <fill>
      <patternFill patternType="gray125"/>
    </fill>
    <fill>
      <patternFill patternType="solid">
        <fgColor rgb="00171915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BDD7EE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pivotButton="0" quotePrefix="0" xfId="0"/>
    <xf numFmtId="0" fontId="4" fillId="0" borderId="0" pivotButton="0" quotePrefix="0" xfId="0"/>
    <xf numFmtId="164" fontId="4" fillId="3" borderId="1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  <xf numFmtId="165" fontId="4" fillId="3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right"/>
    </xf>
    <xf numFmtId="1" fontId="4" fillId="3" borderId="1" applyAlignment="1" pivotButton="0" quotePrefix="0" xfId="0">
      <alignment horizontal="right"/>
    </xf>
    <xf numFmtId="0" fontId="7" fillId="0" borderId="0" pivotButton="0" quotePrefix="0" xfId="0"/>
    <xf numFmtId="164" fontId="7" fillId="5" borderId="1" applyAlignment="1" pivotButton="0" quotePrefix="0" xfId="0">
      <alignment horizontal="right"/>
    </xf>
    <xf numFmtId="10" fontId="4" fillId="3" borderId="1" applyAlignment="1" pivotButton="0" quotePrefix="0" xfId="0">
      <alignment horizontal="right"/>
    </xf>
    <xf numFmtId="10" fontId="4" fillId="4" borderId="1" applyAlignment="1" pivotButton="0" quotePrefix="0" xfId="0">
      <alignment horizontal="right"/>
    </xf>
    <xf numFmtId="166" fontId="4" fillId="4" borderId="1" applyAlignment="1" pivotButton="0" quotePrefix="0" xfId="0">
      <alignment horizontal="right"/>
    </xf>
    <xf numFmtId="0" fontId="8" fillId="0" borderId="0" pivotButton="0" quotePrefix="0" xfId="0"/>
    <xf numFmtId="165" fontId="4" fillId="4" borderId="1" applyAlignment="1" pivotButton="0" quotePrefix="0" xfId="0">
      <alignment horizontal="right"/>
    </xf>
    <xf numFmtId="0" fontId="4" fillId="3" borderId="1" applyAlignment="1" pivotButton="0" quotePrefix="0" xfId="0">
      <alignment horizontal="right"/>
    </xf>
    <xf numFmtId="1" fontId="4" fillId="4" borderId="1" applyAlignment="1" pivotButton="0" quotePrefix="0" xfId="0">
      <alignment horizontal="right"/>
    </xf>
    <xf numFmtId="167" fontId="4" fillId="4" borderId="1" applyAlignment="1" pivotButton="0" quotePrefix="0" xfId="0">
      <alignment horizontal="right"/>
    </xf>
    <xf numFmtId="167" fontId="4" fillId="3" borderId="1" applyAlignment="1" pivotButton="0" quotePrefix="0" xfId="0">
      <alignment horizontal="right"/>
    </xf>
    <xf numFmtId="167" fontId="7" fillId="5" borderId="1" applyAlignment="1" pivotButton="0" quotePrefix="0" xfId="0">
      <alignment horizontal="right"/>
    </xf>
    <xf numFmtId="0" fontId="6" fillId="0" borderId="0" pivotButton="0" quotePrefix="0" xfId="0"/>
    <xf numFmtId="164" fontId="7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  <col width="18" customWidth="1" min="2" max="2"/>
    <col width="62" customWidth="1" min="3" max="3"/>
  </cols>
  <sheetData>
    <row r="1">
      <c r="A1" s="1" t="inlineStr">
        <is>
          <t>FIRST-TIME HOME BUYER BUDGET (v2, 2026)</t>
        </is>
      </c>
    </row>
    <row r="2">
      <c r="A2" s="2" t="inlineStr">
        <is>
          <t>The Campbell-Maric Group, eXp Realty, Brokerage · yourhomeinottawa.ca · 613-558-3294</t>
        </is>
      </c>
    </row>
    <row r="4">
      <c r="A4" s="3" t="inlineStr">
        <is>
          <t>HOW TO USE THIS WORKBOOK</t>
        </is>
      </c>
    </row>
    <row r="5">
      <c r="A5" s="4" t="inlineStr">
        <is>
          <t>Google Sheets: use File &gt; Make a copy, so the numbers are yours. Excel: save the file under your own name.</t>
        </is>
      </c>
    </row>
    <row r="6">
      <c r="A6" s="4" t="inlineStr">
        <is>
          <t>Work through tabs 2 to 6 in order. Each number is entered once; later tabs pick it up automatically.</t>
        </is>
      </c>
    </row>
    <row r="7">
      <c r="A7" s="4" t="inlineStr"/>
    </row>
    <row r="8">
      <c r="A8" s="3" t="inlineStr">
        <is>
          <t>COLOUR CODING</t>
        </is>
      </c>
    </row>
    <row r="9">
      <c r="A9" s="4" t="inlineStr">
        <is>
          <t>Yellow cells = enter your own numbers.</t>
        </is>
      </c>
    </row>
    <row r="10">
      <c r="A10" s="4" t="inlineStr">
        <is>
          <t>Blue cells = calculated for you. Please do not type over them.</t>
        </is>
      </c>
    </row>
    <row r="11">
      <c r="A11" s="4" t="inlineStr"/>
    </row>
    <row r="12">
      <c r="A12" s="3" t="inlineStr">
        <is>
          <t>THE TABS</t>
        </is>
      </c>
    </row>
    <row r="13">
      <c r="A13" s="4" t="inlineStr">
        <is>
          <t>Tab 2: Down Payment. Your target price, your minimum down payment, and your savings (FHSA, RRSP Home Buyers' Plan, savings, gifts).</t>
        </is>
      </c>
    </row>
    <row r="14">
      <c r="A14" s="4" t="inlineStr">
        <is>
          <t>Tab 3: Affordability. The stress test and an estimate of the most a lender may approve, from your income and debts.</t>
        </is>
      </c>
    </row>
    <row r="15">
      <c r="A15" s="4" t="inlineStr">
        <is>
          <t>Tab 4: Closing Costs. Land transfer tax, legal fees, mortgage default insurance and the cash you need on closing day.</t>
        </is>
      </c>
    </row>
    <row r="16">
      <c r="A16" s="4" t="inlineStr">
        <is>
          <t>Tab 5: Monthly Budget. Your mortgage payment and every other monthly cost of owning.</t>
        </is>
      </c>
    </row>
    <row r="17">
      <c r="A17" s="4" t="inlineStr">
        <is>
          <t>Tab 6: First Year. Move-in costs, things you will need, and savings for upkeep.</t>
        </is>
      </c>
    </row>
    <row r="18">
      <c r="A18" s="4" t="inlineStr"/>
    </row>
    <row r="19">
      <c r="A19" s="3" t="inlineStr">
        <is>
          <t>THE RULES BUILT IN (CANADA AND ONTARIO, 2026)</t>
        </is>
      </c>
    </row>
    <row r="20">
      <c r="A20" s="4" t="inlineStr">
        <is>
          <t>Minimum down payment: 5% of the first $500,000, 10% of the part from $500,000 to $1,499,999, and 20% at $1.5 million or more.</t>
        </is>
      </c>
    </row>
    <row r="21">
      <c r="A21" s="4" t="inlineStr">
        <is>
          <t>Stress test: you must qualify at the higher of your contract rate plus 2%, or 5.25%.</t>
        </is>
      </c>
    </row>
    <row r="22">
      <c r="A22" s="4" t="inlineStr">
        <is>
          <t>Mortgage default insurance (CMHC or a private insurer) under 20% down: 4.00% of the mortgage (5% to 9.99% down), 3.10% (10% to 14.99%), 2.80% (15% to 19.99%).</t>
        </is>
      </c>
    </row>
    <row r="23">
      <c r="A23" s="4" t="inlineStr">
        <is>
          <t>First-time buyers (and new builds) can choose a 30-year insured amortization; the premium is 0.20% higher.</t>
        </is>
      </c>
    </row>
    <row r="24">
      <c r="A24" s="4" t="inlineStr">
        <is>
          <t>The premium is added to your mortgage, but Ontario's 8% sales tax on it is paid in cash on closing.</t>
        </is>
      </c>
    </row>
    <row r="25">
      <c r="A25" s="4" t="inlineStr">
        <is>
          <t>Ontario land transfer tax: 0.5% to $55,000; 1.0% to $250,000; 1.5% to $400,000; 2.0% to $2 million; 2.5% above. First-time buyers get up to $4,000 back. Ottawa has no city land transfer tax.</t>
        </is>
      </c>
    </row>
    <row r="26">
      <c r="A26" s="4" t="inlineStr">
        <is>
          <t>FHSA: $8,000 a year, $40,000 lifetime. Contributions are tax-deductible and qualifying withdrawals are tax-free.</t>
        </is>
      </c>
    </row>
    <row r="27">
      <c r="A27" s="4" t="inlineStr">
        <is>
          <t>RRSP Home Buyers' Plan: up to $60,000 per person, repaid over 15 years. Money must be in the RRSP 90 days before you withdraw it.</t>
        </is>
      </c>
    </row>
    <row r="28">
      <c r="A28" s="4" t="inlineStr">
        <is>
          <t>First-Time Home Buyers' Tax Credit: a $10,000 credit, worth up to $1,500, claimed on your return for the year you buy.</t>
        </is>
      </c>
    </row>
    <row r="29">
      <c r="A29" s="4" t="inlineStr">
        <is>
          <t>Lenders usually cap housing costs at 39% of gross income (GDS) and all debts at 44% (TDS) for insured mortgages.</t>
        </is>
      </c>
    </row>
    <row r="30">
      <c r="A30" s="4" t="inlineStr"/>
    </row>
    <row r="31">
      <c r="A31" s="3" t="inlineStr">
        <is>
          <t>PLEASE NOTE</t>
        </is>
      </c>
    </row>
    <row r="32">
      <c r="A32" s="4" t="inlineStr">
        <is>
          <t>These are estimates to help you plan, not financial, legal or tax advice. Your lender, lawyer and accountant will confirm your real numbers.</t>
        </is>
      </c>
    </row>
    <row r="33">
      <c r="A33" s="4" t="inlineStr"/>
    </row>
    <row r="34">
      <c r="A34" s="3" t="inlineStr">
        <is>
          <t>TALK TO US</t>
        </is>
      </c>
    </row>
    <row r="35">
      <c r="A35" s="4" t="inlineStr">
        <is>
          <t>yourhomeinottawa.ca · info@tcmgrealty.ca · 613-558-3294</t>
        </is>
      </c>
    </row>
    <row r="36">
      <c r="A36" s="4" t="inlineStr">
        <is>
          <t>Mortgage calculator and more guides: yourhomeinottawa.ca/resources/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DOWN PAYMENT</t>
        </is>
      </c>
    </row>
    <row r="2">
      <c r="A2" s="2" t="inlineStr">
        <is>
          <t>How much you need, and where it will come from.</t>
        </is>
      </c>
    </row>
    <row r="4" ht="20" customHeight="1">
      <c r="A4" s="5" t="inlineStr">
        <is>
          <t>YOUR TARGET</t>
        </is>
      </c>
      <c r="B4" s="5" t="n"/>
      <c r="C4" s="5" t="n"/>
    </row>
    <row r="5">
      <c r="A5" s="6" t="inlineStr">
        <is>
          <t>Target purchase price</t>
        </is>
      </c>
      <c r="B5" s="7" t="n">
        <v>500000</v>
      </c>
      <c r="C5" s="8" t="inlineStr">
        <is>
          <t>The price you are aiming for.</t>
        </is>
      </c>
    </row>
    <row r="6">
      <c r="A6" s="6" t="inlineStr">
        <is>
          <t>Down payment you plan to make (%)</t>
        </is>
      </c>
      <c r="B6" s="9" t="n">
        <v>0.1</v>
      </c>
      <c r="C6" s="8" t="inlineStr">
        <is>
          <t>Enter a percentage, e.g. 10%.</t>
        </is>
      </c>
    </row>
    <row r="7">
      <c r="A7" s="6" t="inlineStr">
        <is>
          <t>Planned down payment</t>
        </is>
      </c>
      <c r="B7" s="10">
        <f>B5*B6</f>
        <v/>
      </c>
    </row>
    <row r="8">
      <c r="A8" s="6" t="inlineStr">
        <is>
          <t>Legal minimum down payment</t>
        </is>
      </c>
      <c r="B8" s="10">
        <f>IF(B5&gt;=1500000,B5*0.2,IF(B5&lt;=500000,B5*0.05,25000+(B5-500000)*0.1))</f>
        <v/>
      </c>
      <c r="C8" s="8" t="inlineStr">
        <is>
          <t>5% of the first $500,000, 10% of the rest; 20% at $1.5M or more.</t>
        </is>
      </c>
    </row>
    <row r="9">
      <c r="A9" s="6" t="inlineStr">
        <is>
          <t>Check</t>
        </is>
      </c>
      <c r="B9" s="11">
        <f>IF(B7+0.5&lt;B8,"Below the minimum: raise it","OK")</f>
        <v/>
      </c>
    </row>
    <row r="10">
      <c r="A10" s="6" t="inlineStr">
        <is>
          <t>Months until you buy</t>
        </is>
      </c>
      <c r="B10" s="12" t="n">
        <v>12</v>
      </c>
      <c r="C10" s="8" t="inlineStr">
        <is>
          <t>Used to project your savings.</t>
        </is>
      </c>
    </row>
    <row r="12" ht="20" customHeight="1">
      <c r="A12" s="5" t="inlineStr">
        <is>
          <t>FIRST HOME SAVINGS ACCOUNT (FHSA)</t>
        </is>
      </c>
      <c r="B12" s="5" t="n"/>
      <c r="C12" s="5" t="n"/>
    </row>
    <row r="13">
      <c r="A13" s="6" t="inlineStr">
        <is>
          <t>Current FHSA balance</t>
        </is>
      </c>
      <c r="B13" s="7" t="n">
        <v>8000</v>
      </c>
    </row>
    <row r="14">
      <c r="A14" s="6" t="inlineStr">
        <is>
          <t>Amount you will add each year</t>
        </is>
      </c>
      <c r="B14" s="7" t="n">
        <v>8000</v>
      </c>
      <c r="C14" s="8" t="inlineStr">
        <is>
          <t>Up to $8,000 a year (plus up to $8,000 of unused room from last year).</t>
        </is>
      </c>
    </row>
    <row r="15">
      <c r="A15" s="6" t="inlineStr">
        <is>
          <t>FHSA available when you buy</t>
        </is>
      </c>
      <c r="B15" s="10">
        <f>MIN(B13+B14*B10/12,40000)</f>
        <v/>
      </c>
      <c r="C15" s="8" t="inlineStr">
        <is>
          <t>Contributions only, capped at the $40,000 lifetime limit. Any growth is a bonus.</t>
        </is>
      </c>
    </row>
    <row r="16">
      <c r="A16" s="6" t="inlineStr">
        <is>
          <t>Your marginal tax rate</t>
        </is>
      </c>
      <c r="B16" s="9" t="n">
        <v>0.3</v>
      </c>
      <c r="C16" s="8" t="inlineStr">
        <is>
          <t>Ask your accountant if unsure.</t>
        </is>
      </c>
    </row>
    <row r="17">
      <c r="A17" s="6" t="inlineStr">
        <is>
          <t>Tax refund from new FHSA contributions</t>
        </is>
      </c>
      <c r="B17" s="10">
        <f>B14*B10/12*B16</f>
        <v/>
      </c>
      <c r="C17" s="8" t="inlineStr">
        <is>
          <t>Not counted below: a refund usually arrives after you file your return, which may be after closing.</t>
        </is>
      </c>
    </row>
    <row r="19" ht="20" customHeight="1">
      <c r="A19" s="5" t="inlineStr">
        <is>
          <t>RRSP HOME BUYERS' PLAN (HBP)</t>
        </is>
      </c>
      <c r="B19" s="5" t="n"/>
      <c r="C19" s="5" t="n"/>
    </row>
    <row r="20">
      <c r="A20" s="6" t="inlineStr">
        <is>
          <t>Current RRSP balance</t>
        </is>
      </c>
      <c r="B20" s="7" t="n">
        <v>45000</v>
      </c>
    </row>
    <row r="21">
      <c r="A21" s="6" t="inlineStr">
        <is>
          <t>Amount you plan to withdraw</t>
        </is>
      </c>
      <c r="B21" s="7" t="n">
        <v>34000</v>
      </c>
      <c r="C21" s="8" t="inlineStr">
        <is>
          <t>The money must be in the RRSP at least 90 days before you withdraw it.</t>
        </is>
      </c>
    </row>
    <row r="22">
      <c r="A22" s="6" t="inlineStr">
        <is>
          <t>HBP amount you can use</t>
        </is>
      </c>
      <c r="B22" s="10">
        <f>MIN(B21,B20,60000)</f>
        <v/>
      </c>
      <c r="C22" s="8" t="inlineStr">
        <is>
          <t>Capped at your balance and the $60,000 limit.</t>
        </is>
      </c>
    </row>
    <row r="23">
      <c r="A23" s="6" t="inlineStr">
        <is>
          <t>Yearly repayment (over 15 years)</t>
        </is>
      </c>
      <c r="B23" s="10">
        <f>B22/15</f>
        <v/>
      </c>
    </row>
    <row r="25" ht="20" customHeight="1">
      <c r="A25" s="5" t="inlineStr">
        <is>
          <t>OTHER SAVINGS AND GIFTS</t>
        </is>
      </c>
      <c r="B25" s="5" t="n"/>
      <c r="C25" s="5" t="n"/>
    </row>
    <row r="26">
      <c r="A26" s="6" t="inlineStr">
        <is>
          <t>Current savings for your purchase</t>
        </is>
      </c>
      <c r="B26" s="7" t="n">
        <v>12000</v>
      </c>
    </row>
    <row r="27">
      <c r="A27" s="6" t="inlineStr">
        <is>
          <t>Amount you save each month</t>
        </is>
      </c>
      <c r="B27" s="7" t="n">
        <v>500</v>
      </c>
    </row>
    <row r="28">
      <c r="A28" s="6" t="inlineStr">
        <is>
          <t>Savings when you buy</t>
        </is>
      </c>
      <c r="B28" s="10">
        <f>B26+B27*B10</f>
        <v/>
      </c>
    </row>
    <row r="29">
      <c r="A29" s="6" t="inlineStr">
        <is>
          <t>Gift from family</t>
        </is>
      </c>
      <c r="B29" s="7" t="n">
        <v>0</v>
      </c>
      <c r="C29" s="8" t="inlineStr">
        <is>
          <t>Lenders will ask for a signed gift letter.</t>
        </is>
      </c>
    </row>
    <row r="31" ht="20" customHeight="1">
      <c r="A31" s="5" t="inlineStr">
        <is>
          <t>SUMMARY</t>
        </is>
      </c>
      <c r="B31" s="5" t="n"/>
      <c r="C31" s="5" t="n"/>
    </row>
    <row r="32">
      <c r="A32" s="6" t="inlineStr">
        <is>
          <t>FHSA</t>
        </is>
      </c>
      <c r="B32" s="10">
        <f>B15</f>
        <v/>
      </c>
    </row>
    <row r="33">
      <c r="A33" s="6" t="inlineStr">
        <is>
          <t>RRSP Home Buyers' Plan</t>
        </is>
      </c>
      <c r="B33" s="10">
        <f>B22</f>
        <v/>
      </c>
    </row>
    <row r="34">
      <c r="A34" s="6" t="inlineStr">
        <is>
          <t>Savings</t>
        </is>
      </c>
      <c r="B34" s="10">
        <f>B28</f>
        <v/>
      </c>
    </row>
    <row r="35">
      <c r="A35" s="6" t="inlineStr">
        <is>
          <t>Gift</t>
        </is>
      </c>
      <c r="B35" s="10">
        <f>B29</f>
        <v/>
      </c>
    </row>
    <row r="36">
      <c r="A36" s="13" t="inlineStr">
        <is>
          <t>TOTAL AVAILABLE</t>
        </is>
      </c>
      <c r="B36" s="14">
        <f>SUM(B32:B35)</f>
        <v/>
      </c>
    </row>
    <row r="37">
      <c r="A37" s="6" t="inlineStr">
        <is>
          <t>Planned down payment</t>
        </is>
      </c>
      <c r="B37" s="10">
        <f>B7</f>
        <v/>
      </c>
    </row>
    <row r="38">
      <c r="A38" s="6" t="inlineStr">
        <is>
          <t>Cash needed on closing day (from tab 4)</t>
        </is>
      </c>
      <c r="B38" s="10">
        <f>'4. Closing Costs'!B29</f>
        <v/>
      </c>
      <c r="C38" s="8" t="inlineStr">
        <is>
          <t>Closing costs and the tax on mortgage insurance.</t>
        </is>
      </c>
    </row>
    <row r="39">
      <c r="A39" s="13" t="inlineStr">
        <is>
          <t>Surplus or (shortfall)</t>
        </is>
      </c>
      <c r="B39" s="14">
        <f>B36-B37-B38</f>
        <v/>
      </c>
      <c r="C39" s="8" t="inlineStr">
        <is>
          <t>Your savings must cover the down payment AND the closing costs.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AFFORDABILITY (with the stress test)</t>
        </is>
      </c>
    </row>
    <row r="2">
      <c r="A2" s="2" t="inlineStr">
        <is>
          <t>An estimate of what a lender may approve. Your pre-approval is the real number.</t>
        </is>
      </c>
    </row>
    <row r="4" ht="20" customHeight="1">
      <c r="A4" s="5" t="inlineStr">
        <is>
          <t>YOUR INCOME</t>
        </is>
      </c>
      <c r="B4" s="5" t="n"/>
      <c r="C4" s="5" t="n"/>
    </row>
    <row r="5">
      <c r="A5" s="6" t="inlineStr">
        <is>
          <t>Your gross annual income</t>
        </is>
      </c>
      <c r="B5" s="7" t="n">
        <v>85000</v>
      </c>
    </row>
    <row r="6">
      <c r="A6" s="6" t="inlineStr">
        <is>
          <t>Partner's gross annual income</t>
        </is>
      </c>
      <c r="B6" s="7" t="n">
        <v>65000</v>
      </c>
      <c r="C6" s="8" t="inlineStr">
        <is>
          <t>Leave at $0 if buying alone.</t>
        </is>
      </c>
    </row>
    <row r="7">
      <c r="A7" s="6" t="inlineStr">
        <is>
          <t>Household gross monthly income</t>
        </is>
      </c>
      <c r="B7" s="10">
        <f>(B5+B6)/12</f>
        <v/>
      </c>
    </row>
    <row r="9" ht="20" customHeight="1">
      <c r="A9" s="5" t="inlineStr">
        <is>
          <t>YOUR MONTHLY DEBT PAYMENTS</t>
        </is>
      </c>
      <c r="B9" s="5" t="n"/>
      <c r="C9" s="5" t="n"/>
    </row>
    <row r="10">
      <c r="A10" s="6" t="inlineStr">
        <is>
          <t>Credit cards (minimum payments)</t>
        </is>
      </c>
      <c r="B10" s="7" t="n">
        <v>225</v>
      </c>
    </row>
    <row r="11">
      <c r="A11" s="6" t="inlineStr">
        <is>
          <t>Car loan or lease</t>
        </is>
      </c>
      <c r="B11" s="7" t="n">
        <v>450</v>
      </c>
    </row>
    <row r="12">
      <c r="A12" s="6" t="inlineStr">
        <is>
          <t>Student loans</t>
        </is>
      </c>
      <c r="B12" s="7" t="n">
        <v>200</v>
      </c>
    </row>
    <row r="13">
      <c r="A13" s="6" t="inlineStr">
        <is>
          <t>Other loans or lines of credit</t>
        </is>
      </c>
      <c r="B13" s="7" t="n">
        <v>0</v>
      </c>
    </row>
    <row r="14">
      <c r="A14" s="6" t="inlineStr">
        <is>
          <t>Total monthly debts</t>
        </is>
      </c>
      <c r="B14" s="10">
        <f>SUM(B10:B13)</f>
        <v/>
      </c>
    </row>
    <row r="16" ht="20" customHeight="1">
      <c r="A16" s="5" t="inlineStr">
        <is>
          <t>THE MORTGAGE</t>
        </is>
      </c>
      <c r="B16" s="5" t="n"/>
      <c r="C16" s="5" t="n"/>
    </row>
    <row r="17">
      <c r="A17" s="6" t="inlineStr">
        <is>
          <t>Mortgage rate you expect</t>
        </is>
      </c>
      <c r="B17" s="15" t="n">
        <v>0.0449</v>
      </c>
      <c r="C17" s="8" t="inlineStr">
        <is>
          <t>Example only. Use the rate from your lender or broker.</t>
        </is>
      </c>
    </row>
    <row r="18">
      <c r="A18" s="6" t="inlineStr">
        <is>
          <t>Amortization (years)</t>
        </is>
      </c>
      <c r="B18" s="12" t="n">
        <v>25</v>
      </c>
      <c r="C18" s="8" t="inlineStr">
        <is>
          <t>25, or 30 for first-time buyers with an insured mortgage.</t>
        </is>
      </c>
    </row>
    <row r="19">
      <c r="A19" s="6" t="inlineStr">
        <is>
          <t>Stress test rate</t>
        </is>
      </c>
      <c r="B19" s="16">
        <f>MAX(B17+0.02,0.0525)</f>
        <v/>
      </c>
      <c r="C19" s="8" t="inlineStr">
        <is>
          <t>The higher of your rate + 2%, or 5.25%.</t>
        </is>
      </c>
    </row>
    <row r="20">
      <c r="A20" s="6" t="inlineStr">
        <is>
          <t>Yearly property tax</t>
        </is>
      </c>
      <c r="B20" s="7" t="n">
        <v>5350</v>
      </c>
      <c r="C20" s="8" t="inlineStr">
        <is>
          <t>Check the listing or the City. Ottawa often runs about 1% of value a year.</t>
        </is>
      </c>
    </row>
    <row r="21">
      <c r="A21" s="6" t="inlineStr">
        <is>
          <t>Heating per month</t>
        </is>
      </c>
      <c r="B21" s="7" t="n">
        <v>150</v>
      </c>
    </row>
    <row r="22">
      <c r="A22" s="6" t="inlineStr">
        <is>
          <t>Condo fees per month</t>
        </is>
      </c>
      <c r="B22" s="7" t="n">
        <v>0</v>
      </c>
      <c r="C22" s="8" t="inlineStr">
        <is>
          <t>Lenders count half of condo fees.</t>
        </is>
      </c>
    </row>
    <row r="24" ht="20" customHeight="1">
      <c r="A24" s="5" t="inlineStr">
        <is>
          <t>WHAT A LENDER MAY APPROVE (ESTIMATE)</t>
        </is>
      </c>
      <c r="B24" s="5" t="n"/>
      <c r="C24" s="5" t="n"/>
    </row>
    <row r="25">
      <c r="A25" s="6" t="inlineStr">
        <is>
          <t>Monthly rate at the stress test</t>
        </is>
      </c>
      <c r="B25" s="17">
        <f>(1+B19/2)^(1/6)-1</f>
        <v/>
      </c>
      <c r="C25" s="8" t="inlineStr">
        <is>
          <t>Canadian fixed-rate mortgages compound twice a year.</t>
        </is>
      </c>
    </row>
    <row r="26">
      <c r="A26" s="6" t="inlineStr">
        <is>
          <t>Housing costs counted by lenders</t>
        </is>
      </c>
      <c r="B26" s="10">
        <f>B20/12+B21+B22*0.5</f>
        <v/>
      </c>
    </row>
    <row r="27">
      <c r="A27" s="6" t="inlineStr">
        <is>
          <t>Max payment at 39% of income (GDS)</t>
        </is>
      </c>
      <c r="B27" s="10">
        <f>B7*0.39-B26</f>
        <v/>
      </c>
    </row>
    <row r="28">
      <c r="A28" s="6" t="inlineStr">
        <is>
          <t>Max payment at 44% of income (TDS)</t>
        </is>
      </c>
      <c r="B28" s="10">
        <f>B7*0.44-B26-B14</f>
        <v/>
      </c>
    </row>
    <row r="29">
      <c r="A29" s="6" t="inlineStr">
        <is>
          <t>Max mortgage payment</t>
        </is>
      </c>
      <c r="B29" s="10">
        <f>MAX(0,MIN(B27,B28))</f>
        <v/>
      </c>
    </row>
    <row r="30">
      <c r="A30" s="6" t="inlineStr">
        <is>
          <t>Max mortgage (incl. insurance)</t>
        </is>
      </c>
      <c r="B30" s="10">
        <f>IF(B29&lt;=0,0,B29*(1-(1+B25)^(-B18*12))/B25)</f>
        <v/>
      </c>
    </row>
    <row r="31">
      <c r="A31" s="6" t="inlineStr">
        <is>
          <t>Down payment available (from tab 2)</t>
        </is>
      </c>
      <c r="B31" s="10">
        <f>'2. Down Payment'!B36-'2. Down Payment'!B38</f>
        <v/>
      </c>
      <c r="C31" s="8" t="inlineStr">
        <is>
          <t>Your savings after closing costs.</t>
        </is>
      </c>
    </row>
    <row r="32">
      <c r="A32" s="6" t="inlineStr">
        <is>
          <t>Price your down payment allows</t>
        </is>
      </c>
      <c r="B32" s="10">
        <f>IF(B31&lt;=25000,B31/0.05,IF(B31&lt;125000,500000+(B31-25000)/0.1,B31/0.2))</f>
        <v/>
      </c>
      <c r="C32" s="8" t="inlineStr">
        <is>
          <t>The highest price where your savings still meet the minimum down payment.</t>
        </is>
      </c>
    </row>
    <row r="33">
      <c r="A33" s="6" t="inlineStr">
        <is>
          <t>Price your income allows (approx.)</t>
        </is>
      </c>
      <c r="B33" s="10">
        <f>B30/(1+IF(B31/(B30+B31)&gt;=0.2,0,IF(B31/(B30+B31)&gt;=0.15,0.028,IF(B31/(B30+B31)&gt;=0.1,0.031,0.04))+IF(AND(B18&gt;25,B31/(B30+B31)&lt;0.2),0.002,0)))+B31</f>
        <v/>
      </c>
      <c r="C33" s="8" t="inlineStr">
        <is>
          <t>Allows for the insurance premium added to the mortgage.</t>
        </is>
      </c>
    </row>
    <row r="34">
      <c r="A34" s="13" t="inlineStr">
        <is>
          <t>ESTIMATED MAXIMUM PRICE</t>
        </is>
      </c>
      <c r="B34" s="14">
        <f>MIN(B32,B33)</f>
        <v/>
      </c>
    </row>
    <row r="35">
      <c r="A35" s="6" t="inlineStr">
        <is>
          <t>A more comfortable target (85%)</t>
        </is>
      </c>
      <c r="B35" s="10">
        <f>B34*0.85</f>
        <v/>
      </c>
      <c r="C35" s="8" t="inlineStr">
        <is>
          <t>Qualifying for an amount doesn't mean you should borrow all of it.</t>
        </is>
      </c>
    </row>
    <row r="36">
      <c r="A36" s="6" t="inlineStr">
        <is>
          <t>Your pre-approval amount (optional)</t>
        </is>
      </c>
      <c r="B36" s="7" t="n">
        <v>0</v>
      </c>
      <c r="C36" s="8" t="inlineStr">
        <is>
          <t>Enter it here once you have one, to compare.</t>
        </is>
      </c>
    </row>
    <row r="38">
      <c r="A38" s="18" t="inlineStr">
        <is>
          <t>A simplified estimate. Lenders also look at your credit, job history and the property itself. Talk to a mortgage professional.</t>
        </is>
      </c>
    </row>
  </sheetData>
  <dataValidations count="1">
    <dataValidation sqref="B18" showDropDown="0" showInputMessage="0" showErrorMessage="0" allowBlank="0" type="list">
      <formula1>"25,30"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CLOSING COSTS (Ottawa, Ontario)</t>
        </is>
      </c>
    </row>
    <row r="2">
      <c r="A2" s="2" t="inlineStr">
        <is>
          <t>The cash you need on closing day, on top of your down payment.</t>
        </is>
      </c>
    </row>
    <row r="4" ht="20" customHeight="1">
      <c r="A4" s="5" t="inlineStr">
        <is>
          <t>THE PURCHASE (from tab 2)</t>
        </is>
      </c>
      <c r="B4" s="5" t="n"/>
      <c r="C4" s="5" t="n"/>
    </row>
    <row r="5">
      <c r="A5" s="6" t="inlineStr">
        <is>
          <t>Purchase price</t>
        </is>
      </c>
      <c r="B5" s="10">
        <f>'2. Down Payment'!B5</f>
        <v/>
      </c>
    </row>
    <row r="6">
      <c r="A6" s="6" t="inlineStr">
        <is>
          <t>Down payment</t>
        </is>
      </c>
      <c r="B6" s="10">
        <f>'2. Down Payment'!B7</f>
        <v/>
      </c>
    </row>
    <row r="7">
      <c r="A7" s="6" t="inlineStr">
        <is>
          <t>Down payment %</t>
        </is>
      </c>
      <c r="B7" s="19">
        <f>IF(B5=0,0,B6/B5)</f>
        <v/>
      </c>
    </row>
    <row r="8">
      <c r="A8" s="6" t="inlineStr">
        <is>
          <t>First-time buyer?</t>
        </is>
      </c>
      <c r="B8" s="20" t="inlineStr">
        <is>
          <t>YES</t>
        </is>
      </c>
      <c r="C8" s="8" t="inlineStr">
        <is>
          <t>YES or NO. First-time buyers get up to $4,000 off the land transfer tax.</t>
        </is>
      </c>
    </row>
    <row r="10" ht="20" customHeight="1">
      <c r="A10" s="5" t="inlineStr">
        <is>
          <t>LAND TRANSFER TAX</t>
        </is>
      </c>
      <c r="B10" s="5" t="n"/>
      <c r="C10" s="5" t="n"/>
    </row>
    <row r="11">
      <c r="A11" s="6" t="inlineStr">
        <is>
          <t>Ontario land transfer tax</t>
        </is>
      </c>
      <c r="B11" s="10">
        <f>MIN(B5,55000)*0.005+MAX(0,MIN(B5,250000)-55000)*0.01+MAX(0,MIN(B5,400000)-250000)*0.015+MAX(0,MIN(B5,2000000)-400000)*0.02+MAX(0,B5-2000000)*0.025</f>
        <v/>
      </c>
      <c r="C11" s="8" t="inlineStr">
        <is>
          <t>Ottawa has no city land transfer tax.</t>
        </is>
      </c>
    </row>
    <row r="12">
      <c r="A12" s="6" t="inlineStr">
        <is>
          <t>First-time buyer rebate</t>
        </is>
      </c>
      <c r="B12" s="10">
        <f>IF(UPPER(B8)="YES",MIN(B11,4000),0)</f>
        <v/>
      </c>
    </row>
    <row r="13">
      <c r="A13" s="6" t="inlineStr">
        <is>
          <t>Land transfer tax you pay</t>
        </is>
      </c>
      <c r="B13" s="10">
        <f>B11-B12</f>
        <v/>
      </c>
    </row>
    <row r="15" ht="20" customHeight="1">
      <c r="A15" s="5" t="inlineStr">
        <is>
          <t>OTHER CLOSING COSTS</t>
        </is>
      </c>
      <c r="B15" s="5" t="n"/>
      <c r="C15" s="5" t="n"/>
    </row>
    <row r="16">
      <c r="A16" s="6" t="inlineStr">
        <is>
          <t>Legal fees and disbursements</t>
        </is>
      </c>
      <c r="B16" s="7" t="n">
        <v>2300</v>
      </c>
      <c r="C16" s="8" t="inlineStr">
        <is>
          <t>Often $1,500 to $2,500.</t>
        </is>
      </c>
    </row>
    <row r="17">
      <c r="A17" s="6" t="inlineStr">
        <is>
          <t>Title insurance</t>
        </is>
      </c>
      <c r="B17" s="7" t="n">
        <v>350</v>
      </c>
      <c r="C17" s="8" t="inlineStr">
        <is>
          <t>Often $200 to $400.</t>
        </is>
      </c>
    </row>
    <row r="18">
      <c r="A18" s="6" t="inlineStr">
        <is>
          <t>Home inspection</t>
        </is>
      </c>
      <c r="B18" s="7" t="n">
        <v>500</v>
      </c>
      <c r="C18" s="8" t="inlineStr">
        <is>
          <t>Often $400 to $600.</t>
        </is>
      </c>
    </row>
    <row r="19">
      <c r="A19" s="6" t="inlineStr">
        <is>
          <t>Appraisal (if your lender charges one)</t>
        </is>
      </c>
      <c r="B19" s="7" t="n">
        <v>0</v>
      </c>
      <c r="C19" s="8" t="inlineStr">
        <is>
          <t>Often $300 to $500, sometimes covered by the lender.</t>
        </is>
      </c>
    </row>
    <row r="20">
      <c r="A20" s="6" t="inlineStr">
        <is>
          <t>Property tax and utility adjustments</t>
        </is>
      </c>
      <c r="B20" s="7" t="n">
        <v>600</v>
      </c>
      <c r="C20" s="8" t="inlineStr">
        <is>
          <t>Depends on your closing date.</t>
        </is>
      </c>
    </row>
    <row r="21">
      <c r="A21" s="6" t="inlineStr">
        <is>
          <t>Other</t>
        </is>
      </c>
      <c r="B21" s="7" t="n">
        <v>150</v>
      </c>
    </row>
    <row r="23" ht="20" customHeight="1">
      <c r="A23" s="5" t="inlineStr">
        <is>
          <t>MORTGAGE DEFAULT INSURANCE (under 20% down)</t>
        </is>
      </c>
      <c r="B23" s="5" t="n"/>
      <c r="C23" s="5" t="n"/>
    </row>
    <row r="24">
      <c r="A24" s="6" t="inlineStr">
        <is>
          <t>Mortgage before insurance</t>
        </is>
      </c>
      <c r="B24" s="10">
        <f>B5-B6</f>
        <v/>
      </c>
    </row>
    <row r="25">
      <c r="A25" s="6" t="inlineStr">
        <is>
          <t>Premium rate</t>
        </is>
      </c>
      <c r="B25" s="16">
        <f>IF(OR(B7&gt;=0.2,B5&gt;=1500000),0,IF(B7&gt;=0.15,0.028,IF(B7&gt;=0.1,0.031,0.04))+IF('3. Affordability'!B18&gt;25,0.002,0))</f>
        <v/>
      </c>
      <c r="C25" s="8" t="inlineStr">
        <is>
          <t>Includes +0.20% for a 30-year amortization.</t>
        </is>
      </c>
    </row>
    <row r="26">
      <c r="A26" s="6" t="inlineStr">
        <is>
          <t>Premium (added to your mortgage)</t>
        </is>
      </c>
      <c r="B26" s="10">
        <f>B24*B25</f>
        <v/>
      </c>
    </row>
    <row r="27">
      <c r="A27" s="6" t="inlineStr">
        <is>
          <t>Ontario 8% tax on the premium (cash)</t>
        </is>
      </c>
      <c r="B27" s="10">
        <f>B26*0.08</f>
        <v/>
      </c>
      <c r="C27" s="8" t="inlineStr">
        <is>
          <t>Cannot be added to the mortgage: you pay it on closing.</t>
        </is>
      </c>
    </row>
    <row r="28" ht="20" customHeight="1">
      <c r="A28" s="5" t="inlineStr">
        <is>
          <t>CASH NEEDED ON CLOSING DAY</t>
        </is>
      </c>
      <c r="B28" s="5" t="n"/>
      <c r="C28" s="5" t="n"/>
    </row>
    <row r="29">
      <c r="A29" s="13" t="inlineStr">
        <is>
          <t>Closing costs and insurance tax</t>
        </is>
      </c>
      <c r="B29" s="14">
        <f>B13+SUM(B16:B21)+B27</f>
        <v/>
      </c>
    </row>
    <row r="30">
      <c r="A30" s="6" t="inlineStr">
        <is>
          <t>Plus your down payment</t>
        </is>
      </c>
      <c r="B30" s="10">
        <f>B6</f>
        <v/>
      </c>
    </row>
    <row r="31">
      <c r="A31" s="13" t="inlineStr">
        <is>
          <t>TOTAL CASH NEEDED</t>
        </is>
      </c>
      <c r="B31" s="14">
        <f>B29+B30</f>
        <v/>
      </c>
    </row>
    <row r="32">
      <c r="A32" s="6" t="inlineStr">
        <is>
          <t>Rule of thumb check (% of price)</t>
        </is>
      </c>
      <c r="B32" s="19">
        <f>IF(B5=0,0,B29/B5)</f>
        <v/>
      </c>
      <c r="C32" s="8" t="inlineStr">
        <is>
          <t>Closing costs often run 1.5% to 3% of the price.</t>
        </is>
      </c>
    </row>
  </sheetData>
  <dataValidations count="1">
    <dataValidation sqref="B8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MONTHLY BUDGET</t>
        </is>
      </c>
    </row>
    <row r="2">
      <c r="A2" s="2" t="inlineStr">
        <is>
          <t>What owning really costs each month.</t>
        </is>
      </c>
    </row>
    <row r="4" ht="20" customHeight="1">
      <c r="A4" s="5" t="inlineStr">
        <is>
          <t>THE MORTGAGE</t>
        </is>
      </c>
      <c r="B4" s="5" t="n"/>
      <c r="C4" s="5" t="n"/>
    </row>
    <row r="5">
      <c r="A5" s="6" t="inlineStr">
        <is>
          <t>Mortgage incl. insurance premium</t>
        </is>
      </c>
      <c r="B5" s="10">
        <f>'4. Closing Costs'!B24+'4. Closing Costs'!B26</f>
        <v/>
      </c>
    </row>
    <row r="6">
      <c r="A6" s="6" t="inlineStr">
        <is>
          <t>Rate (from tab 3)</t>
        </is>
      </c>
      <c r="B6" s="16">
        <f>'3. Affordability'!B17</f>
        <v/>
      </c>
    </row>
    <row r="7">
      <c r="A7" s="6" t="inlineStr">
        <is>
          <t>Amortization (from tab 3)</t>
        </is>
      </c>
      <c r="B7" s="21">
        <f>'3. Affordability'!B18</f>
        <v/>
      </c>
    </row>
    <row r="8">
      <c r="A8" s="6" t="inlineStr">
        <is>
          <t>Monthly mortgage payment</t>
        </is>
      </c>
      <c r="B8" s="22">
        <f>PMT((1+B6/2)^(1/6)-1,B7*12,-B5)</f>
        <v/>
      </c>
      <c r="C8" s="8" t="inlineStr">
        <is>
          <t>Fixed rate, compounded twice a year.</t>
        </is>
      </c>
    </row>
    <row r="10" ht="20" customHeight="1">
      <c r="A10" s="5" t="inlineStr">
        <is>
          <t>OTHER MONTHLY COSTS</t>
        </is>
      </c>
      <c r="B10" s="5" t="n"/>
      <c r="C10" s="5" t="n"/>
    </row>
    <row r="11">
      <c r="A11" s="6" t="inlineStr">
        <is>
          <t>Property tax (from tab 3)</t>
        </is>
      </c>
      <c r="B11" s="22">
        <f>'3. Affordability'!B20/12</f>
        <v/>
      </c>
    </row>
    <row r="12">
      <c r="A12" s="6" t="inlineStr">
        <is>
          <t>Heating (from tab 3)</t>
        </is>
      </c>
      <c r="B12" s="22">
        <f>'3. Affordability'!B21</f>
        <v/>
      </c>
    </row>
    <row r="13">
      <c r="A13" s="6" t="inlineStr">
        <is>
          <t>Condo fees (from tab 3)</t>
        </is>
      </c>
      <c r="B13" s="22">
        <f>'3. Affordability'!B22</f>
        <v/>
      </c>
    </row>
    <row r="14">
      <c r="A14" s="6" t="inlineStr">
        <is>
          <t>Home insurance</t>
        </is>
      </c>
      <c r="B14" s="23" t="n">
        <v>125</v>
      </c>
    </row>
    <row r="15">
      <c r="A15" s="6" t="inlineStr">
        <is>
          <t>Hydro and water</t>
        </is>
      </c>
      <c r="B15" s="23" t="n">
        <v>145</v>
      </c>
    </row>
    <row r="16">
      <c r="A16" s="6" t="inlineStr">
        <is>
          <t>Internet and phone</t>
        </is>
      </c>
      <c r="B16" s="23" t="n">
        <v>110</v>
      </c>
    </row>
    <row r="17">
      <c r="A17" s="6" t="inlineStr">
        <is>
          <t>Maintenance reserve</t>
        </is>
      </c>
      <c r="B17" s="23">
        <f>ROUND('2. Down Payment'!B5*0.01/12,0)</f>
        <v/>
      </c>
      <c r="C17" s="8" t="inlineStr">
        <is>
          <t>Pre-filled at 1% of the price a year. Type over it with your own number.</t>
        </is>
      </c>
    </row>
    <row r="18">
      <c r="A18" s="6" t="inlineStr">
        <is>
          <t>Other regular costs</t>
        </is>
      </c>
      <c r="B18" s="23" t="n">
        <v>155</v>
      </c>
    </row>
    <row r="19">
      <c r="A19" s="13" t="inlineStr">
        <is>
          <t>TOTAL MONTHLY COST OF OWNING</t>
        </is>
      </c>
      <c r="B19" s="24">
        <f>B8+SUM(B11:B18)</f>
        <v/>
      </c>
    </row>
    <row r="21" ht="20" customHeight="1">
      <c r="A21" s="5" t="inlineStr">
        <is>
          <t>HOW IT FITS YOUR INCOME</t>
        </is>
      </c>
      <c r="B21" s="5" t="n"/>
      <c r="C21" s="5" t="n"/>
    </row>
    <row r="22">
      <c r="A22" s="6" t="inlineStr">
        <is>
          <t>Household gross monthly income (tab 3)</t>
        </is>
      </c>
      <c r="B22" s="10">
        <f>'3. Affordability'!B7</f>
        <v/>
      </c>
    </row>
    <row r="23">
      <c r="A23" s="6" t="inlineStr">
        <is>
          <t>Lender's housing ratio (GDS)</t>
        </is>
      </c>
      <c r="B23" s="19">
        <f>IF(B22=0,0,(B8+B11+B12+B13*0.5)/B22)</f>
        <v/>
      </c>
      <c r="C23" s="8" t="inlineStr">
        <is>
          <t>At your actual rate. Lenders test at the stress test rate, and want 39% or less.</t>
        </is>
      </c>
    </row>
    <row r="24">
      <c r="A24" s="6" t="inlineStr">
        <is>
          <t>All owning costs as % of income</t>
        </is>
      </c>
      <c r="B24" s="19">
        <f>IF(B22=0,0,B19/B22)</f>
        <v/>
      </c>
    </row>
    <row r="25">
      <c r="A25" s="6" t="inlineStr">
        <is>
          <t>How it looks</t>
        </is>
      </c>
      <c r="B25" s="11">
        <f>IF(B24&lt;0.32,"Comfortable",IF(B24&lt;=0.39,"Manageable","Stretched: consider a lower price"))</f>
        <v/>
      </c>
    </row>
    <row r="27">
      <c r="A27" s="25" t="inlineStr">
        <is>
          <t>Under 32%: comfortable. 32% to 39%: manageable. Over 39%: stretched.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FIRST YEAR</t>
        </is>
      </c>
    </row>
    <row r="2">
      <c r="A2" s="2" t="inlineStr">
        <is>
          <t>One-time costs after you get the keys, and what to save for.</t>
        </is>
      </c>
    </row>
    <row r="4" ht="20" customHeight="1">
      <c r="A4" s="5" t="inlineStr">
        <is>
          <t>MOVE-IN</t>
        </is>
      </c>
      <c r="B4" s="5" t="n"/>
      <c r="C4" s="5" t="n"/>
    </row>
    <row r="5">
      <c r="A5" s="6" t="inlineStr">
        <is>
          <t>Movers or truck rental</t>
        </is>
      </c>
      <c r="B5" s="7" t="n">
        <v>1500</v>
      </c>
    </row>
    <row r="6">
      <c r="A6" s="6" t="inlineStr">
        <is>
          <t>Packing supplies</t>
        </is>
      </c>
      <c r="B6" s="7" t="n">
        <v>200</v>
      </c>
    </row>
    <row r="7">
      <c r="A7" s="6" t="inlineStr">
        <is>
          <t>Cleaning</t>
        </is>
      </c>
      <c r="B7" s="7" t="n">
        <v>150</v>
      </c>
    </row>
    <row r="8">
      <c r="A8" s="6" t="inlineStr">
        <is>
          <t>Changing the locks</t>
        </is>
      </c>
      <c r="B8" s="7" t="n">
        <v>200</v>
      </c>
    </row>
    <row r="9">
      <c r="A9" s="6" t="inlineStr">
        <is>
          <t>Utility deposits and setup fees</t>
        </is>
      </c>
      <c r="B9" s="7" t="n">
        <v>150</v>
      </c>
    </row>
    <row r="10">
      <c r="A10" s="6" t="inlineStr">
        <is>
          <t>Small repairs</t>
        </is>
      </c>
      <c r="B10" s="7" t="n">
        <v>500</v>
      </c>
    </row>
    <row r="11">
      <c r="A11" s="6" t="inlineStr">
        <is>
          <t>Basic tools</t>
        </is>
      </c>
      <c r="B11" s="7" t="n">
        <v>300</v>
      </c>
    </row>
    <row r="12">
      <c r="A12" s="13" t="inlineStr">
        <is>
          <t>Move-In total</t>
        </is>
      </c>
      <c r="B12" s="26">
        <f>SUM(B5:B11)</f>
        <v/>
      </c>
    </row>
    <row r="14" ht="20" customHeight="1">
      <c r="A14" s="5" t="inlineStr">
        <is>
          <t>FIRST THREE MONTHS</t>
        </is>
      </c>
      <c r="B14" s="5" t="n"/>
      <c r="C14" s="5" t="n"/>
    </row>
    <row r="15">
      <c r="A15" s="6" t="inlineStr">
        <is>
          <t>Window coverings</t>
        </is>
      </c>
      <c r="B15" s="7" t="n">
        <v>1200</v>
      </c>
    </row>
    <row r="16">
      <c r="A16" s="6" t="inlineStr">
        <is>
          <t>Furniture</t>
        </is>
      </c>
      <c r="B16" s="7" t="n">
        <v>2000</v>
      </c>
    </row>
    <row r="17">
      <c r="A17" s="6" t="inlineStr">
        <is>
          <t>Kitchen basics</t>
        </is>
      </c>
      <c r="B17" s="7" t="n">
        <v>400</v>
      </c>
    </row>
    <row r="18">
      <c r="A18" s="6" t="inlineStr">
        <is>
          <t>Cleaning equipment</t>
        </is>
      </c>
      <c r="B18" s="7" t="n">
        <v>300</v>
      </c>
    </row>
    <row r="19">
      <c r="A19" s="6" t="inlineStr">
        <is>
          <t>Smoke and CO alarms</t>
        </is>
      </c>
      <c r="B19" s="7" t="n">
        <v>150</v>
      </c>
    </row>
    <row r="20">
      <c r="A20" s="13" t="inlineStr">
        <is>
          <t>First Three Months total</t>
        </is>
      </c>
      <c r="B20" s="26">
        <f>SUM(B15:B19)</f>
        <v/>
      </c>
    </row>
    <row r="22" ht="20" customHeight="1">
      <c r="A22" s="5" t="inlineStr">
        <is>
          <t>SEASONAL (OTTAWA)</t>
        </is>
      </c>
      <c r="B22" s="5" t="n"/>
      <c r="C22" s="5" t="n"/>
    </row>
    <row r="23">
      <c r="A23" s="6" t="inlineStr">
        <is>
          <t>Snow shovels or a snow blower</t>
        </is>
      </c>
      <c r="B23" s="7" t="n">
        <v>1200</v>
      </c>
    </row>
    <row r="24">
      <c r="A24" s="6" t="inlineStr">
        <is>
          <t>Lawn mower</t>
        </is>
      </c>
      <c r="B24" s="7" t="n">
        <v>400</v>
      </c>
    </row>
    <row r="25">
      <c r="A25" s="6" t="inlineStr">
        <is>
          <t>Garden tools</t>
        </is>
      </c>
      <c r="B25" s="7" t="n">
        <v>300</v>
      </c>
    </row>
    <row r="26">
      <c r="A26" s="13" t="inlineStr">
        <is>
          <t>Seasonal (Ottawa) total</t>
        </is>
      </c>
      <c r="B26" s="26">
        <f>SUM(B23:B25)</f>
        <v/>
      </c>
    </row>
    <row r="28" ht="20" customHeight="1">
      <c r="A28" s="5" t="inlineStr">
        <is>
          <t>MONTHLY SAVINGS GOALS</t>
        </is>
      </c>
      <c r="B28" s="5" t="n"/>
      <c r="C28" s="5" t="n"/>
    </row>
    <row r="29">
      <c r="A29" s="6" t="inlineStr">
        <is>
          <t>Emergency fund</t>
        </is>
      </c>
      <c r="B29" s="7" t="n">
        <v>1000</v>
      </c>
      <c r="C29" s="8" t="inlineStr">
        <is>
          <t>Build toward 3 to 6 months of expenses.</t>
        </is>
      </c>
    </row>
    <row r="30">
      <c r="A30" s="6" t="inlineStr">
        <is>
          <t>Home repairs and upkeep</t>
        </is>
      </c>
      <c r="B30" s="7" t="n">
        <v>300</v>
      </c>
    </row>
    <row r="31">
      <c r="A31" s="6" t="inlineStr">
        <is>
          <t>Appliance replacement</t>
        </is>
      </c>
      <c r="B31" s="7" t="n">
        <v>200</v>
      </c>
    </row>
    <row r="32">
      <c r="A32" s="13" t="inlineStr">
        <is>
          <t>Monthly savings total</t>
        </is>
      </c>
      <c r="B32" s="26">
        <f>SUM(B29:B31)</f>
        <v/>
      </c>
    </row>
    <row r="34" ht="20" customHeight="1">
      <c r="A34" s="5" t="inlineStr">
        <is>
          <t>FIRST-YEAR SUMMARY</t>
        </is>
      </c>
      <c r="B34" s="5" t="n"/>
      <c r="C34" s="5" t="n"/>
    </row>
    <row r="35">
      <c r="A35" s="6" t="inlineStr">
        <is>
          <t>One-time costs</t>
        </is>
      </c>
      <c r="B35" s="10">
        <f>B12+B20+B26</f>
        <v/>
      </c>
    </row>
    <row r="36">
      <c r="A36" s="6" t="inlineStr">
        <is>
          <t>Savings over 12 months</t>
        </is>
      </c>
      <c r="B36" s="10">
        <f>B32*12</f>
        <v/>
      </c>
    </row>
    <row r="37">
      <c r="A37" s="13" t="inlineStr">
        <is>
          <t>TOTAL FIRST YEAR (on top of monthly costs)</t>
        </is>
      </c>
      <c r="B37" s="14">
        <f>B35+B36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2026-10-09T10:11:25Z</dcterms:created>
  <dcterms:modified xsi:type="dcterms:W3CDTF">2026-10-09T10:11:25Z</dcterms:modified>
</cp:coreProperties>
</file>